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Szenario 0 - Status Quo" sheetId="2" state="visible" r:id="rId2"/>
    <sheet xmlns:r="http://schemas.openxmlformats.org/officeDocument/2006/relationships" name="Szenario 1 - Alternative" sheetId="3" state="visible" r:id="rId3"/>
    <sheet xmlns:r="http://schemas.openxmlformats.org/officeDocument/2006/relationships" name="Parameter" sheetId="4" state="visible" r:id="rId4"/>
    <sheet xmlns:r="http://schemas.openxmlformats.org/officeDocument/2006/relationships" name="Nutzwertanalyse" sheetId="5" state="visible" r:id="rId5"/>
    <sheet xmlns:r="http://schemas.openxmlformats.org/officeDocument/2006/relationships" name="Vergleich &amp; Visualisierung" sheetId="6" state="visible" r:id="rId6"/>
    <sheet xmlns:r="http://schemas.openxmlformats.org/officeDocument/2006/relationships" name="Anleitun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EUR&quot;"/>
    <numFmt numFmtId="165" formatCode="0.0"/>
  </numFmts>
  <fonts count="10">
    <font>
      <name val="Calibri"/>
      <family val="2"/>
      <color theme="1"/>
      <sz val="11"/>
      <scheme val="minor"/>
    </font>
    <font>
      <name val="Calibri"/>
      <b val="1"/>
      <color rgb="001C4195"/>
      <sz val="14"/>
    </font>
    <font>
      <name val="Calibri"/>
      <color rgb="00666666"/>
      <sz val="11"/>
    </font>
    <font>
      <name val="Calibri"/>
      <b val="1"/>
      <color rgb="001C4195"/>
      <sz val="11"/>
    </font>
    <font>
      <name val="Calibri"/>
      <sz val="10"/>
    </font>
    <font>
      <name val="Calibri"/>
      <color rgb="001C4195"/>
      <sz val="10"/>
    </font>
    <font>
      <name val="Calibri"/>
      <color rgb="00999999"/>
      <sz val="8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2E7D32"/>
      <sz val="10"/>
    </font>
  </fonts>
  <fills count="6">
    <fill>
      <patternFill/>
    </fill>
    <fill>
      <patternFill patternType="gray125"/>
    </fill>
    <fill>
      <patternFill patternType="solid">
        <fgColor rgb="00FFFDE7"/>
      </patternFill>
    </fill>
    <fill>
      <patternFill patternType="solid">
        <fgColor rgb="001C4195"/>
      </patternFill>
    </fill>
    <fill>
      <patternFill patternType="solid">
        <fgColor rgb="00E8E8F0"/>
      </patternFill>
    </fill>
    <fill>
      <patternFill patternType="solid">
        <fgColor rgb="00F4F5FF"/>
      </patternFill>
    </fill>
  </fills>
  <borders count="2">
    <border>
      <left/>
      <right/>
      <top/>
      <bottom/>
      <diagonal/>
    </border>
    <border>
      <top style="thin">
        <color rgb="001C4195"/>
      </top>
      <bottom style="double">
        <color rgb="001C4195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7" fillId="3" borderId="0" pivotButton="0" quotePrefix="0" xfId="0"/>
    <xf numFmtId="0" fontId="4" fillId="0" borderId="0" pivotButton="0" quotePrefix="0" xfId="0"/>
    <xf numFmtId="164" fontId="4" fillId="0" borderId="0" pivotButton="0" quotePrefix="0" xfId="0"/>
    <xf numFmtId="0" fontId="8" fillId="5" borderId="0" pivotButton="0" quotePrefix="0" xfId="0"/>
    <xf numFmtId="164" fontId="8" fillId="5" borderId="0" pivotButton="0" quotePrefix="0" xfId="0"/>
    <xf numFmtId="0" fontId="8" fillId="0" borderId="0" pivotButton="0" quotePrefix="0" xfId="0"/>
    <xf numFmtId="2" fontId="8" fillId="0" borderId="0" pivotButton="0" quotePrefix="0" xfId="0"/>
    <xf numFmtId="0" fontId="4" fillId="0" borderId="0" applyAlignment="1" pivotButton="0" quotePrefix="0" xfId="0">
      <alignment vertical="top" wrapText="1"/>
    </xf>
    <xf numFmtId="0" fontId="6" fillId="0" borderId="0" pivotButton="0" quotePrefix="0" xfId="0"/>
    <xf numFmtId="164" fontId="8" fillId="0" borderId="0" pivotButton="0" quotePrefix="0" xfId="0"/>
    <xf numFmtId="0" fontId="8" fillId="4" borderId="0" pivotButton="0" quotePrefix="0" xfId="0"/>
    <xf numFmtId="164" fontId="8" fillId="4" borderId="0" pivotButton="0" quotePrefix="0" xfId="0"/>
    <xf numFmtId="164" fontId="8" fillId="5" borderId="1" pivotButton="0" quotePrefix="0" xfId="0"/>
    <xf numFmtId="0" fontId="5" fillId="0" borderId="0" pivotButton="0" quotePrefix="0" xfId="0"/>
    <xf numFmtId="9" fontId="5" fillId="2" borderId="0" pivotButton="0" quotePrefix="0" xfId="0"/>
    <xf numFmtId="2" fontId="5" fillId="2" borderId="0" pivotButton="0" quotePrefix="0" xfId="0"/>
    <xf numFmtId="164" fontId="5" fillId="2" borderId="0" pivotButton="0" quotePrefix="0" xfId="0"/>
    <xf numFmtId="165" fontId="5" fillId="2" borderId="0" pivotButton="0" quotePrefix="0" xfId="0"/>
    <xf numFmtId="3" fontId="5" fillId="2" borderId="0" pivotButton="0" quotePrefix="0" xfId="0"/>
    <xf numFmtId="9" fontId="5" fillId="0" borderId="0" pivotButton="0" quotePrefix="0" xfId="0"/>
    <xf numFmtId="2" fontId="4" fillId="0" borderId="0" pivotButton="0" quotePrefix="0" xfId="0"/>
    <xf numFmtId="2" fontId="8" fillId="4" borderId="0" pivotButton="0" quotePrefix="0" xfId="0"/>
    <xf numFmtId="0" fontId="4" fillId="5" borderId="0" pivotButton="0" quotePrefix="0" xfId="0"/>
    <xf numFmtId="164" fontId="4" fillId="5" borderId="0" pivotButton="0" quotePrefix="0" xfId="0"/>
    <xf numFmtId="164" fontId="9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Netto-Ergebnis pro Jahr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'Vergleich &amp; Visualisierung'!A25</f>
            </strRef>
          </tx>
          <spPr>
            <a:solidFill xmlns:a="http://schemas.openxmlformats.org/drawingml/2006/main">
              <a:srgbClr val="8C8C84"/>
            </a:solidFill>
            <a:ln xmlns:a="http://schemas.openxmlformats.org/drawingml/2006/main">
              <a:prstDash val="solid"/>
            </a:ln>
          </spPr>
          <cat>
            <numRef>
              <f>'Vergleich &amp; Visualisierung'!$B$24:$F$24</f>
            </numRef>
          </cat>
          <val>
            <numRef>
              <f>'Vergleich &amp; Visualisierung'!$B$25:$F$25</f>
            </numRef>
          </val>
        </ser>
        <ser>
          <idx val="1"/>
          <order val="1"/>
          <tx>
            <strRef>
              <f>'Vergleich &amp; Visualisierung'!A26</f>
            </strRef>
          </tx>
          <spPr>
            <a:solidFill xmlns:a="http://schemas.openxmlformats.org/drawingml/2006/main">
              <a:srgbClr val="1C4195"/>
            </a:solidFill>
            <a:ln xmlns:a="http://schemas.openxmlformats.org/drawingml/2006/main">
              <a:prstDash val="solid"/>
            </a:ln>
          </spPr>
          <cat>
            <numRef>
              <f>'Vergleich &amp; Visualisierung'!$B$24:$F$24</f>
            </numRef>
          </cat>
          <val>
            <numRef>
              <f>'Vergleich &amp; Visualisierung'!$B$26:$F$26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Jahr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28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20" customWidth="1" min="3" max="3"/>
    <col width="20" customWidth="1" min="4" max="4"/>
    <col width="18" customWidth="1" min="5" max="5"/>
    <col width="20" customWidth="1" min="6" max="6"/>
  </cols>
  <sheetData>
    <row r="1">
      <c r="A1" s="1" t="inlineStr">
        <is>
          <t>WiBe Light - Dashboard</t>
        </is>
      </c>
    </row>
    <row r="2">
      <c r="A2" s="2" t="inlineStr">
        <is>
          <t>Kreis Digitalingen (30.000 EW)  ·  Antragsdigitalisierung</t>
        </is>
      </c>
    </row>
    <row r="4">
      <c r="B4" s="3" t="inlineStr">
        <is>
          <t>MONETAERE GESAMTBEWERTUNG  ·  5 Jahre</t>
        </is>
      </c>
    </row>
    <row r="5">
      <c r="B5" s="4" t="inlineStr">
        <is>
          <t>Kategorie</t>
        </is>
      </c>
      <c r="C5" s="4" t="inlineStr">
        <is>
          <t>Szenario 0</t>
        </is>
      </c>
      <c r="D5" s="4" t="inlineStr">
        <is>
          <t>Szenario 1</t>
        </is>
      </c>
      <c r="E5" s="4" t="inlineStr">
        <is>
          <t>Delta</t>
        </is>
      </c>
      <c r="F5" s="4" t="inlineStr">
        <is>
          <t>Bewertung</t>
        </is>
      </c>
    </row>
    <row r="6">
      <c r="B6" s="5" t="inlineStr">
        <is>
          <t>Einmalige Kosten</t>
        </is>
      </c>
      <c r="C6" s="6">
        <f>'Szenario 0 - Status Quo'!$I$10</f>
        <v/>
      </c>
      <c r="D6" s="6">
        <f>'Szenario 1 - Alternative'!$I$10</f>
        <v/>
      </c>
      <c r="E6" s="6">
        <f>D6-C6</f>
        <v/>
      </c>
      <c r="F6" s="5">
        <f>IF(E6=0,"-",IF(E6&lt;0,"guenstiger","teurer"))</f>
        <v/>
      </c>
    </row>
    <row r="7">
      <c r="B7" s="5" t="inlineStr">
        <is>
          <t>Laufende Kosten</t>
        </is>
      </c>
      <c r="C7" s="6">
        <f>'Szenario 0 - Status Quo'!$I$17</f>
        <v/>
      </c>
      <c r="D7" s="6">
        <f>'Szenario 1 - Alternative'!$I$17</f>
        <v/>
      </c>
      <c r="E7" s="6">
        <f>D7-C7</f>
        <v/>
      </c>
      <c r="F7" s="5">
        <f>IF(E7=0,"-",IF(E7&lt;0,"guenstiger","teurer"))</f>
        <v/>
      </c>
    </row>
    <row r="8">
      <c r="B8" s="7" t="inlineStr">
        <is>
          <t>Gesamtkosten</t>
        </is>
      </c>
      <c r="C8" s="8">
        <f>'Szenario 0 - Status Quo'!$I$18</f>
        <v/>
      </c>
      <c r="D8" s="8">
        <f>'Szenario 1 - Alternative'!$I$18</f>
        <v/>
      </c>
      <c r="E8" s="8">
        <f>D8-C8</f>
        <v/>
      </c>
      <c r="F8" s="7">
        <f>IF(E8=0,"-",IF(E8&lt;0,"guenstiger","teurer"))</f>
        <v/>
      </c>
    </row>
    <row r="9">
      <c r="B9" s="5" t="inlineStr">
        <is>
          <t>Einsparungen</t>
        </is>
      </c>
      <c r="C9" s="6">
        <f>'Szenario 0 - Status Quo'!$I$24</f>
        <v/>
      </c>
      <c r="D9" s="6">
        <f>'Szenario 1 - Alternative'!$I$24</f>
        <v/>
      </c>
      <c r="E9" s="6">
        <f>D9-C9</f>
        <v/>
      </c>
      <c r="F9" s="5">
        <f>IF(E9=0,"-",IF(E9&gt;0,"guenstiger","teurer"))</f>
        <v/>
      </c>
    </row>
    <row r="10">
      <c r="B10" s="7" t="inlineStr">
        <is>
          <t>Netto-Ergebnis</t>
        </is>
      </c>
      <c r="C10" s="8">
        <f>'Szenario 0 - Status Quo'!$I$26</f>
        <v/>
      </c>
      <c r="D10" s="8">
        <f>'Szenario 1 - Alternative'!$I$26</f>
        <v/>
      </c>
      <c r="E10" s="8">
        <f>D10-C10</f>
        <v/>
      </c>
      <c r="F10" s="7">
        <f>IF(E10=0,"-",IF(E10&lt;0,"guenstiger","teurer"))</f>
        <v/>
      </c>
    </row>
    <row r="13">
      <c r="B13" s="3" t="inlineStr">
        <is>
          <t>QUALITATIVE BEWERTUNG  ·  Nutzwertanalyse</t>
        </is>
      </c>
    </row>
    <row r="14">
      <c r="B14" s="9" t="inlineStr">
        <is>
          <t>NWA-Gesamtscore (max 5.00)</t>
        </is>
      </c>
      <c r="C14" s="10">
        <f>'Nutzwertanalyse'!$E$11</f>
        <v/>
      </c>
      <c r="D14" s="10">
        <f>'Nutzwertanalyse'!$G$11</f>
        <v/>
      </c>
    </row>
    <row r="16">
      <c r="B16" s="3" t="inlineStr">
        <is>
          <t>GESAMTEMPFEHLUNG</t>
        </is>
      </c>
    </row>
    <row r="17">
      <c r="B17" s="11" t="inlineStr">
        <is>
          <t>Die Alternative ist ueber 5 Jahre wirtschaftlich vorteilhaft. Amortisationsdauer: 1.0 Jahre.</t>
        </is>
      </c>
    </row>
    <row r="19">
      <c r="A19" s="12" t="inlineStr">
        <is>
          <t>Andre Claassen  ·  Strategiefreigabe (OKR + WiBe)  ·  info@andreclaassen.de</t>
        </is>
      </c>
    </row>
  </sheetData>
  <mergeCells count="1">
    <mergeCell ref="B17:F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45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6" customWidth="1" min="9" max="9"/>
  </cols>
  <sheetData>
    <row r="1">
      <c r="A1" s="1" t="inlineStr">
        <is>
          <t>WiBe Light - Szenario 0 - Status Quo</t>
        </is>
      </c>
    </row>
    <row r="2">
      <c r="A2" s="2" t="n"/>
    </row>
    <row r="4">
      <c r="A4" s="4" t="inlineStr">
        <is>
          <t>Nr.</t>
        </is>
      </c>
      <c r="B4" s="4" t="inlineStr">
        <is>
          <t>Kostenkategorie</t>
        </is>
      </c>
      <c r="C4" s="4" t="inlineStr">
        <is>
          <t>Anmerkungen / Quelle</t>
        </is>
      </c>
      <c r="D4" s="4" t="inlineStr">
        <is>
          <t>2026</t>
        </is>
      </c>
      <c r="E4" s="4" t="inlineStr">
        <is>
          <t>2027</t>
        </is>
      </c>
      <c r="F4" s="4" t="inlineStr">
        <is>
          <t>2028</t>
        </is>
      </c>
      <c r="G4" s="4" t="inlineStr">
        <is>
          <t>2029</t>
        </is>
      </c>
      <c r="H4" s="4" t="inlineStr">
        <is>
          <t>2030</t>
        </is>
      </c>
      <c r="I4" s="4" t="inlineStr">
        <is>
          <t>SUMME (5J)</t>
        </is>
      </c>
    </row>
    <row r="5">
      <c r="B5" s="3" t="inlineStr">
        <is>
          <t>A - EINMALIGE KOSTEN</t>
        </is>
      </c>
    </row>
    <row r="6">
      <c r="A6" s="5" t="inlineStr">
        <is>
          <t>A1</t>
        </is>
      </c>
      <c r="B6" s="5" t="inlineStr">
        <is>
          <t>Projektmanagement &amp; Beratung</t>
        </is>
      </c>
      <c r="C6" s="11" t="inlineStr">
        <is>
          <t>Kein Projekt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13">
        <f>SUM(D6:H6)</f>
        <v/>
      </c>
    </row>
    <row r="7">
      <c r="A7" s="5" t="inlineStr">
        <is>
          <t>A2</t>
        </is>
      </c>
      <c r="B7" s="5" t="inlineStr">
        <is>
          <t>Beschaffung &amp; Implementierung</t>
        </is>
      </c>
      <c r="C7" s="11" t="inlineStr">
        <is>
          <t>Kein Projekt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13">
        <f>SUM(D7:H7)</f>
        <v/>
      </c>
    </row>
    <row r="8">
      <c r="A8" s="5" t="inlineStr">
        <is>
          <t>A3</t>
        </is>
      </c>
      <c r="B8" s="5" t="inlineStr">
        <is>
          <t>Organisationsentwicklung &amp; Change</t>
        </is>
      </c>
      <c r="C8" s="11" t="inlineStr">
        <is>
          <t>Kein Projekt</t>
        </is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13">
        <f>SUM(D8:H8)</f>
        <v/>
      </c>
    </row>
    <row r="9">
      <c r="A9" s="5" t="inlineStr">
        <is>
          <t>A4</t>
        </is>
      </c>
      <c r="B9" s="5" t="inlineStr">
        <is>
          <t>Schulung &amp; Einfuehrung</t>
        </is>
      </c>
      <c r="C9" s="11" t="inlineStr">
        <is>
          <t>Kein Projekt</t>
        </is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13">
        <f>SUM(D9:H9)</f>
        <v/>
      </c>
    </row>
    <row r="10">
      <c r="B10" s="14" t="inlineStr">
        <is>
          <t>Summe Einmalige Kosten</t>
        </is>
      </c>
      <c r="D10" s="15">
        <f>SUM(D6:D9)</f>
        <v/>
      </c>
      <c r="E10" s="15">
        <f>SUM(E6:E9)</f>
        <v/>
      </c>
      <c r="F10" s="15">
        <f>SUM(F6:F9)</f>
        <v/>
      </c>
      <c r="G10" s="15">
        <f>SUM(G6:G9)</f>
        <v/>
      </c>
      <c r="H10" s="15">
        <f>SUM(H6:H9)</f>
        <v/>
      </c>
      <c r="I10" s="15">
        <f>SUM(D10:H10)</f>
        <v/>
      </c>
    </row>
    <row r="12">
      <c r="B12" s="3" t="inlineStr">
        <is>
          <t>B - LAUFENDE KOSTEN</t>
        </is>
      </c>
    </row>
    <row r="13">
      <c r="A13" s="5" t="inlineStr">
        <is>
          <t>B1</t>
        </is>
      </c>
      <c r="B13" s="5" t="inlineStr">
        <is>
          <t>Betrieb &amp; Wartung</t>
        </is>
      </c>
      <c r="C13" s="11" t="inlineStr">
        <is>
          <t>Bestehende Systeme</t>
        </is>
      </c>
      <c r="D13" s="6">
        <f>ROUND('Parameter'!$B$29*0.15*(1+'Parameter'!$B$12)^0,0)</f>
        <v/>
      </c>
      <c r="E13" s="6">
        <f>ROUND('Parameter'!$B$29*0.15*(1+'Parameter'!$B$12)^1,0)</f>
        <v/>
      </c>
      <c r="F13" s="6">
        <f>ROUND('Parameter'!$B$29*0.15*(1+'Parameter'!$B$12)^2,0)</f>
        <v/>
      </c>
      <c r="G13" s="6">
        <f>ROUND('Parameter'!$B$29*0.15*(1+'Parameter'!$B$12)^3,0)</f>
        <v/>
      </c>
      <c r="H13" s="6">
        <f>ROUND('Parameter'!$B$29*0.15*(1+'Parameter'!$B$12)^4,0)</f>
        <v/>
      </c>
      <c r="I13" s="13">
        <f>SUM(D13:H13)</f>
        <v/>
      </c>
    </row>
    <row r="14">
      <c r="A14" s="5" t="inlineStr">
        <is>
          <t>B2</t>
        </is>
      </c>
      <c r="B14" s="5" t="inlineStr">
        <is>
          <t>Personalkosten (lfd.)</t>
        </is>
      </c>
      <c r="C14" s="11" t="inlineStr">
        <is>
          <t>~2.5 VZAe</t>
        </is>
      </c>
      <c r="D14" s="6">
        <f>ROUND('Parameter'!$B$28*(1+'Parameter'!$B$12)^0,0)</f>
        <v/>
      </c>
      <c r="E14" s="6">
        <f>ROUND('Parameter'!$B$28*(1+'Parameter'!$B$12)^1,0)</f>
        <v/>
      </c>
      <c r="F14" s="6">
        <f>ROUND('Parameter'!$B$28*(1+'Parameter'!$B$12)^2,0)</f>
        <v/>
      </c>
      <c r="G14" s="6">
        <f>ROUND('Parameter'!$B$28*(1+'Parameter'!$B$12)^3,0)</f>
        <v/>
      </c>
      <c r="H14" s="6">
        <f>ROUND('Parameter'!$B$28*(1+'Parameter'!$B$12)^4,0)</f>
        <v/>
      </c>
      <c r="I14" s="13">
        <f>SUM(D14:H14)</f>
        <v/>
      </c>
    </row>
    <row r="15">
      <c r="A15" s="5" t="inlineStr">
        <is>
          <t>B3</t>
        </is>
      </c>
      <c r="B15" s="5" t="inlineStr">
        <is>
          <t>Externe Dienstleistungen (lfd.)</t>
        </is>
      </c>
      <c r="C15" s="11" t="inlineStr">
        <is>
          <t>Keine</t>
        </is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13">
        <f>SUM(D15:H15)</f>
        <v/>
      </c>
    </row>
    <row r="16">
      <c r="A16" s="5" t="inlineStr">
        <is>
          <t>B4</t>
        </is>
      </c>
      <c r="B16" s="5" t="inlineStr">
        <is>
          <t>Sonstige laufende Kosten</t>
        </is>
      </c>
      <c r="C16" s="11" t="inlineStr">
        <is>
          <t>Papier, Porto, Druck etc.</t>
        </is>
      </c>
      <c r="D16" s="6">
        <f>ROUND('Parameter'!$B$29*(1+'Parameter'!$B$12)^0,0)</f>
        <v/>
      </c>
      <c r="E16" s="6">
        <f>ROUND('Parameter'!$B$29*(1+'Parameter'!$B$12)^1,0)</f>
        <v/>
      </c>
      <c r="F16" s="6">
        <f>ROUND('Parameter'!$B$29*(1+'Parameter'!$B$12)^2,0)</f>
        <v/>
      </c>
      <c r="G16" s="6">
        <f>ROUND('Parameter'!$B$29*(1+'Parameter'!$B$12)^3,0)</f>
        <v/>
      </c>
      <c r="H16" s="6">
        <f>ROUND('Parameter'!$B$29*(1+'Parameter'!$B$12)^4,0)</f>
        <v/>
      </c>
      <c r="I16" s="13">
        <f>SUM(D16:H16)</f>
        <v/>
      </c>
    </row>
    <row r="17">
      <c r="B17" s="14" t="inlineStr">
        <is>
          <t>Summe Laufende Kosten</t>
        </is>
      </c>
      <c r="D17" s="15">
        <f>SUM(D13:D16)</f>
        <v/>
      </c>
      <c r="E17" s="15">
        <f>SUM(E13:E16)</f>
        <v/>
      </c>
      <c r="F17" s="15">
        <f>SUM(F13:F16)</f>
        <v/>
      </c>
      <c r="G17" s="15">
        <f>SUM(G13:G16)</f>
        <v/>
      </c>
      <c r="H17" s="15">
        <f>SUM(H13:H16)</f>
        <v/>
      </c>
      <c r="I17" s="15">
        <f>SUM(D17:H17)</f>
        <v/>
      </c>
    </row>
    <row r="18">
      <c r="B18" s="7" t="inlineStr">
        <is>
          <t>GESAMTKOSTEN (A+B)</t>
        </is>
      </c>
      <c r="D18" s="16">
        <f>D10+D17</f>
        <v/>
      </c>
      <c r="E18" s="16">
        <f>E10+E17</f>
        <v/>
      </c>
      <c r="F18" s="16">
        <f>F10+F17</f>
        <v/>
      </c>
      <c r="G18" s="16">
        <f>G10+G17</f>
        <v/>
      </c>
      <c r="H18" s="16">
        <f>H10+H17</f>
        <v/>
      </c>
      <c r="I18" s="16">
        <f>I10+I17</f>
        <v/>
      </c>
    </row>
    <row r="20">
      <c r="B20" s="3" t="inlineStr">
        <is>
          <t>C - MONETAERE EINSPARUNGEN</t>
        </is>
      </c>
    </row>
    <row r="21">
      <c r="A21" s="5" t="inlineStr">
        <is>
          <t>C1</t>
        </is>
      </c>
      <c r="B21" s="5" t="inlineStr">
        <is>
          <t>Personalkosteneinsparungen</t>
        </is>
      </c>
      <c r="C21" s="11" t="inlineStr">
        <is>
          <t>Status Quo</t>
        </is>
      </c>
      <c r="D21" s="6" t="n">
        <v>0</v>
      </c>
      <c r="E21" s="6" t="n">
        <v>0</v>
      </c>
      <c r="F21" s="6" t="n">
        <v>0</v>
      </c>
      <c r="G21" s="6" t="n">
        <v>0</v>
      </c>
      <c r="H21" s="6" t="n">
        <v>0</v>
      </c>
      <c r="I21" s="13">
        <f>SUM(D21:H21)</f>
        <v/>
      </c>
    </row>
    <row r="22">
      <c r="A22" s="5" t="inlineStr">
        <is>
          <t>C2</t>
        </is>
      </c>
      <c r="B22" s="5" t="inlineStr">
        <is>
          <t>Sachkosteneinsparungen</t>
        </is>
      </c>
      <c r="C22" s="11" t="inlineStr">
        <is>
          <t>Status Quo</t>
        </is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13">
        <f>SUM(D22:H22)</f>
        <v/>
      </c>
    </row>
    <row r="23">
      <c r="A23" s="5" t="inlineStr">
        <is>
          <t>C3</t>
        </is>
      </c>
      <c r="B23" s="5" t="inlineStr">
        <is>
          <t>Prozessoptimierung (monetarisiert)</t>
        </is>
      </c>
      <c r="C23" s="11" t="inlineStr">
        <is>
          <t>Status Quo</t>
        </is>
      </c>
      <c r="D23" s="6" t="n">
        <v>0</v>
      </c>
      <c r="E23" s="6" t="n">
        <v>0</v>
      </c>
      <c r="F23" s="6" t="n">
        <v>0</v>
      </c>
      <c r="G23" s="6" t="n">
        <v>0</v>
      </c>
      <c r="H23" s="6" t="n">
        <v>0</v>
      </c>
      <c r="I23" s="13">
        <f>SUM(D23:H23)</f>
        <v/>
      </c>
    </row>
    <row r="24">
      <c r="B24" s="14" t="inlineStr">
        <is>
          <t>Summe Einsparungen</t>
        </is>
      </c>
      <c r="D24" s="15">
        <f>SUM(D21:D23)</f>
        <v/>
      </c>
      <c r="E24" s="15">
        <f>SUM(E21:E23)</f>
        <v/>
      </c>
      <c r="F24" s="15">
        <f>SUM(F21:F23)</f>
        <v/>
      </c>
      <c r="G24" s="15">
        <f>SUM(G21:G23)</f>
        <v/>
      </c>
      <c r="H24" s="15">
        <f>SUM(H21:H23)</f>
        <v/>
      </c>
      <c r="I24" s="15">
        <f>SUM(D24:H24)</f>
        <v/>
      </c>
    </row>
    <row r="26">
      <c r="B26" s="7" t="inlineStr">
        <is>
          <t>NETTO-ERGEBNIS  ·  Kosten - Einsparungen</t>
        </is>
      </c>
      <c r="D26" s="16">
        <f>D18-D24</f>
        <v/>
      </c>
      <c r="E26" s="16">
        <f>E18-E24</f>
        <v/>
      </c>
      <c r="F26" s="16">
        <f>F18-F24</f>
        <v/>
      </c>
      <c r="G26" s="16">
        <f>G18-G24</f>
        <v/>
      </c>
      <c r="H26" s="16">
        <f>H18-H24</f>
        <v/>
      </c>
      <c r="I26" s="16">
        <f>I18-I24</f>
        <v/>
      </c>
    </row>
    <row r="28">
      <c r="A28" s="12" t="inlineStr">
        <is>
          <t>Andre Claassen  ·  Strategiefreigabe (OKR + WiBe)  ·  info@andreclaassen.de</t>
        </is>
      </c>
    </row>
  </sheetData>
  <mergeCells count="1"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45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6" customWidth="1" min="9" max="9"/>
  </cols>
  <sheetData>
    <row r="1">
      <c r="A1" s="1" t="inlineStr">
        <is>
          <t>WiBe Light - Szenario 1 - Alternative</t>
        </is>
      </c>
    </row>
    <row r="2">
      <c r="A2" s="2" t="n"/>
    </row>
    <row r="4">
      <c r="A4" s="4" t="inlineStr">
        <is>
          <t>Nr.</t>
        </is>
      </c>
      <c r="B4" s="4" t="inlineStr">
        <is>
          <t>Kostenkategorie</t>
        </is>
      </c>
      <c r="C4" s="4" t="inlineStr">
        <is>
          <t>Anmerkungen / Quelle</t>
        </is>
      </c>
      <c r="D4" s="4" t="inlineStr">
        <is>
          <t>2026</t>
        </is>
      </c>
      <c r="E4" s="4" t="inlineStr">
        <is>
          <t>2027</t>
        </is>
      </c>
      <c r="F4" s="4" t="inlineStr">
        <is>
          <t>2028</t>
        </is>
      </c>
      <c r="G4" s="4" t="inlineStr">
        <is>
          <t>2029</t>
        </is>
      </c>
      <c r="H4" s="4" t="inlineStr">
        <is>
          <t>2030</t>
        </is>
      </c>
      <c r="I4" s="4" t="inlineStr">
        <is>
          <t>SUMME (5J)</t>
        </is>
      </c>
    </row>
    <row r="5">
      <c r="B5" s="3" t="inlineStr">
        <is>
          <t>A - EINMALIGE KOSTEN</t>
        </is>
      </c>
    </row>
    <row r="6">
      <c r="A6" s="5" t="inlineStr">
        <is>
          <t>A1</t>
        </is>
      </c>
      <c r="B6" s="5" t="inlineStr">
        <is>
          <t>Projektmanagement &amp; Beratung</t>
        </is>
      </c>
      <c r="C6" s="11" t="inlineStr">
        <is>
          <t>Ext. Beratung, int. PM, Vergabe</t>
        </is>
      </c>
      <c r="D6" s="6">
        <f>ROUND('Parameter'!$B$19*'Parameter'!$B$20,0)</f>
        <v/>
      </c>
      <c r="E6" s="6" t="n">
        <v>0</v>
      </c>
      <c r="F6" s="6" t="n">
        <v>0</v>
      </c>
      <c r="G6" s="6" t="n">
        <v>0</v>
      </c>
      <c r="H6" s="6" t="n">
        <v>0</v>
      </c>
      <c r="I6" s="13">
        <f>SUM(D6:H6)</f>
        <v/>
      </c>
    </row>
    <row r="7">
      <c r="A7" s="5" t="inlineStr">
        <is>
          <t>A2</t>
        </is>
      </c>
      <c r="B7" s="5" t="inlineStr">
        <is>
          <t>Beschaffung &amp; Implementierung</t>
        </is>
      </c>
      <c r="C7" s="11" t="inlineStr">
        <is>
          <t>Software, Integration</t>
        </is>
      </c>
      <c r="D7" s="6">
        <f>ROUND('Parameter'!$B$19*'Parameter'!$B$21,0)</f>
        <v/>
      </c>
      <c r="E7" s="6" t="n">
        <v>0</v>
      </c>
      <c r="F7" s="6" t="n">
        <v>0</v>
      </c>
      <c r="G7" s="6" t="n">
        <v>0</v>
      </c>
      <c r="H7" s="6" t="n">
        <v>0</v>
      </c>
      <c r="I7" s="13">
        <f>SUM(D7:H7)</f>
        <v/>
      </c>
    </row>
    <row r="8">
      <c r="A8" s="5" t="inlineStr">
        <is>
          <t>A3</t>
        </is>
      </c>
      <c r="B8" s="5" t="inlineStr">
        <is>
          <t>Organisationsentwicklung &amp; Change</t>
        </is>
      </c>
      <c r="C8" s="11" t="inlineStr">
        <is>
          <t>Prozessanalyse, Soll-Konzept</t>
        </is>
      </c>
      <c r="D8" s="6">
        <f>ROUND('Parameter'!$B$19*'Parameter'!$B$22,0)</f>
        <v/>
      </c>
      <c r="E8" s="6" t="n">
        <v>0</v>
      </c>
      <c r="F8" s="6" t="n">
        <v>0</v>
      </c>
      <c r="G8" s="6" t="n">
        <v>0</v>
      </c>
      <c r="H8" s="6" t="n">
        <v>0</v>
      </c>
      <c r="I8" s="13">
        <f>SUM(D8:H8)</f>
        <v/>
      </c>
    </row>
    <row r="9">
      <c r="A9" s="5" t="inlineStr">
        <is>
          <t>A4</t>
        </is>
      </c>
      <c r="B9" s="5" t="inlineStr">
        <is>
          <t>Schulung &amp; Einfuehrung</t>
        </is>
      </c>
      <c r="C9" s="11" t="inlineStr">
        <is>
          <t>Schulung Sachbearbeiter, Pilotphase</t>
        </is>
      </c>
      <c r="D9" s="6">
        <f>ROUND('Parameter'!$B$19*'Parameter'!$B$23,0)</f>
        <v/>
      </c>
      <c r="E9" s="6" t="n">
        <v>0</v>
      </c>
      <c r="F9" s="6" t="n">
        <v>0</v>
      </c>
      <c r="G9" s="6" t="n">
        <v>0</v>
      </c>
      <c r="H9" s="6" t="n">
        <v>0</v>
      </c>
      <c r="I9" s="13">
        <f>SUM(D9:H9)</f>
        <v/>
      </c>
    </row>
    <row r="10">
      <c r="B10" s="14" t="inlineStr">
        <is>
          <t>Summe Einmalige Kosten</t>
        </is>
      </c>
      <c r="D10" s="15">
        <f>SUM(D6:D9)</f>
        <v/>
      </c>
      <c r="E10" s="15">
        <f>SUM(E6:E9)</f>
        <v/>
      </c>
      <c r="F10" s="15">
        <f>SUM(F6:F9)</f>
        <v/>
      </c>
      <c r="G10" s="15">
        <f>SUM(G6:G9)</f>
        <v/>
      </c>
      <c r="H10" s="15">
        <f>SUM(H6:H9)</f>
        <v/>
      </c>
      <c r="I10" s="15">
        <f>SUM(D10:H10)</f>
        <v/>
      </c>
    </row>
    <row r="12">
      <c r="B12" s="3" t="inlineStr">
        <is>
          <t>B - LAUFENDE KOSTEN</t>
        </is>
      </c>
    </row>
    <row r="13">
      <c r="A13" s="5" t="inlineStr">
        <is>
          <t>B1</t>
        </is>
      </c>
      <c r="B13" s="5" t="inlineStr">
        <is>
          <t>Betrieb &amp; Wartung</t>
        </is>
      </c>
      <c r="C13" s="11" t="inlineStr">
        <is>
          <t>SaaS-Gebuehren, Updates, Support</t>
        </is>
      </c>
      <c r="D13" s="6">
        <f>ROUND('Parameter'!$B$30*(1+'Parameter'!$B$12)^0,0)</f>
        <v/>
      </c>
      <c r="E13" s="6">
        <f>ROUND('Parameter'!$B$30*(1+'Parameter'!$B$12)^1,0)</f>
        <v/>
      </c>
      <c r="F13" s="6">
        <f>ROUND('Parameter'!$B$30*(1+'Parameter'!$B$12)^2,0)</f>
        <v/>
      </c>
      <c r="G13" s="6">
        <f>ROUND('Parameter'!$B$30*(1+'Parameter'!$B$12)^3,0)</f>
        <v/>
      </c>
      <c r="H13" s="6">
        <f>ROUND('Parameter'!$B$30*(1+'Parameter'!$B$12)^4,0)</f>
        <v/>
      </c>
      <c r="I13" s="13">
        <f>SUM(D13:H13)</f>
        <v/>
      </c>
    </row>
    <row r="14">
      <c r="A14" s="5" t="inlineStr">
        <is>
          <t>B2</t>
        </is>
      </c>
      <c r="B14" s="5" t="inlineStr">
        <is>
          <t>Personalkosten (lfd.)</t>
        </is>
      </c>
      <c r="C14" s="11" t="inlineStr">
        <is>
          <t>~1.0 VZAe</t>
        </is>
      </c>
      <c r="D14" s="6">
        <f>ROUND('Parameter'!$B$31*(1+'Parameter'!$B$12)^0,0)</f>
        <v/>
      </c>
      <c r="E14" s="6">
        <f>ROUND('Parameter'!$B$31*(1+'Parameter'!$B$12)^1,0)</f>
        <v/>
      </c>
      <c r="F14" s="6">
        <f>ROUND('Parameter'!$B$31*(1+'Parameter'!$B$12)^2,0)</f>
        <v/>
      </c>
      <c r="G14" s="6">
        <f>ROUND('Parameter'!$B$31*(1+'Parameter'!$B$12)^3,0)</f>
        <v/>
      </c>
      <c r="H14" s="6">
        <f>ROUND('Parameter'!$B$31*(1+'Parameter'!$B$12)^4,0)</f>
        <v/>
      </c>
      <c r="I14" s="13">
        <f>SUM(D14:H14)</f>
        <v/>
      </c>
    </row>
    <row r="15">
      <c r="A15" s="5" t="inlineStr">
        <is>
          <t>B3</t>
        </is>
      </c>
      <c r="B15" s="5" t="inlineStr">
        <is>
          <t>Externe Dienstleistungen (lfd.)</t>
        </is>
      </c>
      <c r="C15" s="11" t="inlineStr">
        <is>
          <t>Ext. Support, Customizing</t>
        </is>
      </c>
      <c r="D15" s="6">
        <f>ROUND('Parameter'!$B$19*0.05*(1+'Parameter'!$B$12)^0,0)</f>
        <v/>
      </c>
      <c r="E15" s="6">
        <f>ROUND('Parameter'!$B$19*0.05*(1+'Parameter'!$B$12)^1,0)</f>
        <v/>
      </c>
      <c r="F15" s="6">
        <f>ROUND('Parameter'!$B$19*0.05*(1+'Parameter'!$B$12)^2,0)</f>
        <v/>
      </c>
      <c r="G15" s="6">
        <f>ROUND('Parameter'!$B$19*0.05*(1+'Parameter'!$B$12)^3,0)</f>
        <v/>
      </c>
      <c r="H15" s="6">
        <f>ROUND('Parameter'!$B$19*0.05*(1+'Parameter'!$B$12)^4,0)</f>
        <v/>
      </c>
      <c r="I15" s="13">
        <f>SUM(D15:H15)</f>
        <v/>
      </c>
    </row>
    <row r="16">
      <c r="A16" s="5" t="inlineStr">
        <is>
          <t>B4</t>
        </is>
      </c>
      <c r="B16" s="5" t="inlineStr">
        <is>
          <t>Sonstige laufende Kosten</t>
        </is>
      </c>
      <c r="C16" s="11" t="inlineStr">
        <is>
          <t>Restkosten</t>
        </is>
      </c>
      <c r="D16" s="6">
        <f>ROUND('Parameter'!$B$29*(1-'Parameter'!$B$18*0.7)*(1+'Parameter'!$B$12)^0,0)</f>
        <v/>
      </c>
      <c r="E16" s="6">
        <f>ROUND('Parameter'!$B$29*(1-'Parameter'!$B$18*0.7)*(1+'Parameter'!$B$12)^1,0)</f>
        <v/>
      </c>
      <c r="F16" s="6">
        <f>ROUND('Parameter'!$B$29*(1-'Parameter'!$B$18*0.7)*(1+'Parameter'!$B$12)^2,0)</f>
        <v/>
      </c>
      <c r="G16" s="6">
        <f>ROUND('Parameter'!$B$29*(1-'Parameter'!$B$18*0.7)*(1+'Parameter'!$B$12)^3,0)</f>
        <v/>
      </c>
      <c r="H16" s="6">
        <f>ROUND('Parameter'!$B$29*(1-'Parameter'!$B$18*0.7)*(1+'Parameter'!$B$12)^4,0)</f>
        <v/>
      </c>
      <c r="I16" s="13">
        <f>SUM(D16:H16)</f>
        <v/>
      </c>
    </row>
    <row r="17">
      <c r="B17" s="14" t="inlineStr">
        <is>
          <t>Summe Laufende Kosten</t>
        </is>
      </c>
      <c r="D17" s="15">
        <f>SUM(D13:D16)</f>
        <v/>
      </c>
      <c r="E17" s="15">
        <f>SUM(E13:E16)</f>
        <v/>
      </c>
      <c r="F17" s="15">
        <f>SUM(F13:F16)</f>
        <v/>
      </c>
      <c r="G17" s="15">
        <f>SUM(G13:G16)</f>
        <v/>
      </c>
      <c r="H17" s="15">
        <f>SUM(H13:H16)</f>
        <v/>
      </c>
      <c r="I17" s="15">
        <f>SUM(D17:H17)</f>
        <v/>
      </c>
    </row>
    <row r="18">
      <c r="B18" s="7" t="inlineStr">
        <is>
          <t>GESAMTKOSTEN (A+B)</t>
        </is>
      </c>
      <c r="D18" s="16">
        <f>D10+D17</f>
        <v/>
      </c>
      <c r="E18" s="16">
        <f>E10+E17</f>
        <v/>
      </c>
      <c r="F18" s="16">
        <f>F10+F17</f>
        <v/>
      </c>
      <c r="G18" s="16">
        <f>G10+G17</f>
        <v/>
      </c>
      <c r="H18" s="16">
        <f>H10+H17</f>
        <v/>
      </c>
      <c r="I18" s="16">
        <f>I10+I17</f>
        <v/>
      </c>
    </row>
    <row r="20">
      <c r="B20" s="3" t="inlineStr">
        <is>
          <t>C - MONETAERE EINSPARUNGEN</t>
        </is>
      </c>
    </row>
    <row r="21">
      <c r="A21" s="5" t="inlineStr">
        <is>
          <t>C1</t>
        </is>
      </c>
      <c r="B21" s="5" t="inlineStr">
        <is>
          <t>Personalkosteneinsparungen</t>
        </is>
      </c>
      <c r="C21" s="11" t="inlineStr">
        <is>
          <t>~1.5 VZAe Freistellung</t>
        </is>
      </c>
      <c r="D21" s="6" t="n">
        <v>0</v>
      </c>
      <c r="E21" s="6">
        <f>ROUND('Parameter'!$B$32*(1+'Parameter'!$B$12)^1,0)</f>
        <v/>
      </c>
      <c r="F21" s="6">
        <f>ROUND('Parameter'!$B$32*(1+'Parameter'!$B$12)^2,0)</f>
        <v/>
      </c>
      <c r="G21" s="6">
        <f>ROUND('Parameter'!$B$32*(1+'Parameter'!$B$12)^3,0)</f>
        <v/>
      </c>
      <c r="H21" s="6">
        <f>ROUND('Parameter'!$B$32*(1+'Parameter'!$B$12)^4,0)</f>
        <v/>
      </c>
      <c r="I21" s="13">
        <f>SUM(D21:H21)</f>
        <v/>
      </c>
    </row>
    <row r="22">
      <c r="A22" s="5" t="inlineStr">
        <is>
          <t>C2</t>
        </is>
      </c>
      <c r="B22" s="5" t="inlineStr">
        <is>
          <t>Sachkosteneinsparungen</t>
        </is>
      </c>
      <c r="C22" s="11" t="inlineStr">
        <is>
          <t>Papier, Porto, Archiv reduziert</t>
        </is>
      </c>
      <c r="D22" s="6" t="n">
        <v>0</v>
      </c>
      <c r="E22" s="6">
        <f>ROUND('Parameter'!$B$33*(1+'Parameter'!$B$12)^1,0)</f>
        <v/>
      </c>
      <c r="F22" s="6">
        <f>ROUND('Parameter'!$B$33*(1+'Parameter'!$B$12)^2,0)</f>
        <v/>
      </c>
      <c r="G22" s="6">
        <f>ROUND('Parameter'!$B$33*(1+'Parameter'!$B$12)^3,0)</f>
        <v/>
      </c>
      <c r="H22" s="6">
        <f>ROUND('Parameter'!$B$33*(1+'Parameter'!$B$12)^4,0)</f>
        <v/>
      </c>
      <c r="I22" s="13">
        <f>SUM(D22:H22)</f>
        <v/>
      </c>
    </row>
    <row r="23">
      <c r="A23" s="5" t="inlineStr">
        <is>
          <t>C3</t>
        </is>
      </c>
      <c r="B23" s="5" t="inlineStr">
        <is>
          <t>Prozessoptimierung (monetarisiert)</t>
        </is>
      </c>
      <c r="C23" s="11" t="inlineStr">
        <is>
          <t>Kuerzere Durchlaufzeiten, weniger Fehler</t>
        </is>
      </c>
      <c r="D23" s="6" t="n">
        <v>0</v>
      </c>
      <c r="E23" s="6">
        <f>ROUND('Parameter'!$B$34*(1+'Parameter'!$B$12)^1,0)</f>
        <v/>
      </c>
      <c r="F23" s="6">
        <f>ROUND('Parameter'!$B$34*(1+'Parameter'!$B$12)^2,0)</f>
        <v/>
      </c>
      <c r="G23" s="6">
        <f>ROUND('Parameter'!$B$34*(1+'Parameter'!$B$12)^3,0)</f>
        <v/>
      </c>
      <c r="H23" s="6">
        <f>ROUND('Parameter'!$B$34*(1+'Parameter'!$B$12)^4,0)</f>
        <v/>
      </c>
      <c r="I23" s="13">
        <f>SUM(D23:H23)</f>
        <v/>
      </c>
    </row>
    <row r="24">
      <c r="B24" s="14" t="inlineStr">
        <is>
          <t>Summe Einsparungen</t>
        </is>
      </c>
      <c r="D24" s="15">
        <f>SUM(D21:D23)</f>
        <v/>
      </c>
      <c r="E24" s="15">
        <f>SUM(E21:E23)</f>
        <v/>
      </c>
      <c r="F24" s="15">
        <f>SUM(F21:F23)</f>
        <v/>
      </c>
      <c r="G24" s="15">
        <f>SUM(G21:G23)</f>
        <v/>
      </c>
      <c r="H24" s="15">
        <f>SUM(H21:H23)</f>
        <v/>
      </c>
      <c r="I24" s="15">
        <f>SUM(D24:H24)</f>
        <v/>
      </c>
    </row>
    <row r="26">
      <c r="B26" s="7" t="inlineStr">
        <is>
          <t>NETTO-ERGEBNIS  ·  Kosten - Einsparungen</t>
        </is>
      </c>
      <c r="D26" s="16">
        <f>D18-D24</f>
        <v/>
      </c>
      <c r="E26" s="16">
        <f>E18-E24</f>
        <v/>
      </c>
      <c r="F26" s="16">
        <f>F18-F24</f>
        <v/>
      </c>
      <c r="G26" s="16">
        <f>G18-G24</f>
        <v/>
      </c>
      <c r="H26" s="16">
        <f>H18-H24</f>
        <v/>
      </c>
      <c r="I26" s="16">
        <f>I18-I24</f>
        <v/>
      </c>
    </row>
    <row r="28">
      <c r="A28" s="12" t="inlineStr">
        <is>
          <t>Andre Claassen  ·  Strategiefreigabe (OKR + WiBe)  ·  info@andreclaassen.de</t>
        </is>
      </c>
    </row>
  </sheetData>
  <mergeCells count="1"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48" customWidth="1" min="3" max="3"/>
  </cols>
  <sheetData>
    <row r="1">
      <c r="A1" s="1" t="inlineStr">
        <is>
          <t>WiBe Light - Annahmen &amp; Parameter (Steuerzentrale)</t>
        </is>
      </c>
    </row>
    <row r="2">
      <c r="A2" s="2" t="inlineStr">
        <is>
          <t>Gelb hinterlegte Zellen sind editierbar - alle Tabellenblaetter rechnen automatisch neu.</t>
        </is>
      </c>
    </row>
    <row r="4">
      <c r="A4" s="3" t="inlineStr">
        <is>
          <t>Projektinformationen</t>
        </is>
      </c>
    </row>
    <row r="5">
      <c r="A5" s="5" t="inlineStr">
        <is>
          <t>Organisation / Kommune</t>
        </is>
      </c>
      <c r="B5" s="17" t="inlineStr">
        <is>
          <t>Kreis Digitalingen (30.000 EW)</t>
        </is>
      </c>
    </row>
    <row r="6">
      <c r="A6" s="5" t="inlineStr">
        <is>
          <t>Projekttyp</t>
        </is>
      </c>
      <c r="B6" s="17" t="inlineStr">
        <is>
          <t>Antragsdigitalisierung</t>
        </is>
      </c>
    </row>
    <row r="7">
      <c r="A7" s="5" t="inlineStr">
        <is>
          <t>Verantwortlich</t>
        </is>
      </c>
      <c r="B7" s="17" t="inlineStr">
        <is>
          <t>Demo</t>
        </is>
      </c>
    </row>
    <row r="8">
      <c r="A8" s="5" t="inlineStr">
        <is>
          <t>Startjahr der Betrachtung</t>
        </is>
      </c>
      <c r="B8" s="17" t="n">
        <v>2026</v>
      </c>
    </row>
    <row r="9">
      <c r="A9" s="5" t="inlineStr">
        <is>
          <t>Betrachtungszeitraum (Jahre)</t>
        </is>
      </c>
      <c r="B9" s="17" t="n">
        <v>5</v>
      </c>
    </row>
    <row r="11">
      <c r="A11" s="3" t="inlineStr">
        <is>
          <t>Annahmen / Eingabe-Treiber</t>
        </is>
      </c>
    </row>
    <row r="12">
      <c r="A12" s="5" t="inlineStr">
        <is>
          <t>Jaehrliche Kostensteigerung</t>
        </is>
      </c>
      <c r="B12" s="18" t="n">
        <v>0.02</v>
      </c>
      <c r="C12" s="12" t="inlineStr">
        <is>
          <t>Inflation p.a.</t>
        </is>
      </c>
    </row>
    <row r="13">
      <c r="A13" s="5" t="inlineStr">
        <is>
          <t>Personalkosten-Steigerungsfaktor</t>
        </is>
      </c>
      <c r="B13" s="19" t="n">
        <v>1.7</v>
      </c>
      <c r="C13" s="12" t="inlineStr">
        <is>
          <t>AG-Anteile, Gemeinkosten</t>
        </is>
      </c>
    </row>
    <row r="14">
      <c r="A14" s="5" t="inlineStr">
        <is>
          <t>Personalkosten je VZAe / Jahr (Basis)</t>
        </is>
      </c>
      <c r="B14" s="20" t="n">
        <v>48000</v>
      </c>
      <c r="C14" s="12" t="inlineStr">
        <is>
          <t>vor Steigerungsfaktor</t>
        </is>
      </c>
    </row>
    <row r="15">
      <c r="A15" s="5" t="inlineStr">
        <is>
          <t>Betroffene VZAe</t>
        </is>
      </c>
      <c r="B15" s="21" t="n">
        <v>2.5</v>
      </c>
    </row>
    <row r="16">
      <c r="A16" s="5" t="inlineStr">
        <is>
          <t>Vorgangsvolumen pro Jahr</t>
        </is>
      </c>
      <c r="B16" s="22" t="n">
        <v>8000</v>
      </c>
    </row>
    <row r="17">
      <c r="A17" s="5" t="inlineStr">
        <is>
          <t>Sachkosten pro Vorgang</t>
        </is>
      </c>
      <c r="B17" s="20" t="n">
        <v>1.5</v>
      </c>
    </row>
    <row r="18">
      <c r="A18" s="5" t="inlineStr">
        <is>
          <t>Erwartete Zeitersparnis</t>
        </is>
      </c>
      <c r="B18" s="18" t="n">
        <v>0.6</v>
      </c>
    </row>
    <row r="19">
      <c r="A19" s="5" t="inlineStr">
        <is>
          <t>Investitionskosten (gesamt)</t>
        </is>
      </c>
      <c r="B19" s="20" t="n">
        <v>78000</v>
      </c>
    </row>
    <row r="20">
      <c r="A20" s="5" t="inlineStr">
        <is>
          <t>Anteil Projektmanagement</t>
        </is>
      </c>
      <c r="B20" s="18" t="n">
        <v>0.3</v>
      </c>
    </row>
    <row r="21">
      <c r="A21" s="5" t="inlineStr">
        <is>
          <t>Anteil Beschaffung</t>
        </is>
      </c>
      <c r="B21" s="18" t="n">
        <v>0.45</v>
      </c>
    </row>
    <row r="22">
      <c r="A22" s="5" t="inlineStr">
        <is>
          <t>Anteil Change-Management</t>
        </is>
      </c>
      <c r="B22" s="18" t="n">
        <v>0.15</v>
      </c>
    </row>
    <row r="23">
      <c r="A23" s="5" t="inlineStr">
        <is>
          <t>Anteil Schulung</t>
        </is>
      </c>
      <c r="B23" s="18" t="n">
        <v>0.1</v>
      </c>
    </row>
    <row r="24">
      <c r="A24" s="5" t="inlineStr">
        <is>
          <t>Wartungsanteil (lfd., % d. Investition)</t>
        </is>
      </c>
      <c r="B24" s="18" t="n">
        <v>0.18</v>
      </c>
    </row>
    <row r="26">
      <c r="A26" s="3" t="inlineStr">
        <is>
          <t>Abgeleitete Werte (berechnet)</t>
        </is>
      </c>
    </row>
    <row r="27">
      <c r="A27" s="5" t="inlineStr">
        <is>
          <t>Personalkosten je VZAe (inkl. Faktor)</t>
        </is>
      </c>
      <c r="B27" s="6">
        <f>'Parameter'!$B$14*'Parameter'!$B$13</f>
        <v/>
      </c>
    </row>
    <row r="28">
      <c r="A28" s="5" t="inlineStr">
        <is>
          <t>Personalkosten Status Quo (lfd.)</t>
        </is>
      </c>
      <c r="B28" s="6">
        <f>'Parameter'!$B$27*'Parameter'!$B$15</f>
        <v/>
      </c>
    </row>
    <row r="29">
      <c r="A29" s="5" t="inlineStr">
        <is>
          <t>Sachkosten Status Quo</t>
        </is>
      </c>
      <c r="B29" s="6">
        <f>ROUND('Parameter'!$B$16*'Parameter'!$B$17,0)</f>
        <v/>
      </c>
    </row>
    <row r="30">
      <c r="A30" s="5" t="inlineStr">
        <is>
          <t>Wartung pro Jahr (Alternative)</t>
        </is>
      </c>
      <c r="B30" s="6">
        <f>ROUND('Parameter'!$B$19*'Parameter'!$B$24,0)</f>
        <v/>
      </c>
    </row>
    <row r="31">
      <c r="A31" s="5" t="inlineStr">
        <is>
          <t>Personalkosten Alternative (lfd.)</t>
        </is>
      </c>
      <c r="B31" s="6">
        <f>'Parameter'!$B$28*(1-'Parameter'!$B$18)</f>
        <v/>
      </c>
    </row>
    <row r="32">
      <c r="A32" s="5" t="inlineStr">
        <is>
          <t>Personalkosteneinsparung p.a.</t>
        </is>
      </c>
      <c r="B32" s="6">
        <f>'Parameter'!$B$28*'Parameter'!$B$18</f>
        <v/>
      </c>
    </row>
    <row r="33">
      <c r="A33" s="5" t="inlineStr">
        <is>
          <t>Sachkosteneinsparung p.a.</t>
        </is>
      </c>
      <c r="B33" s="6">
        <f>'Parameter'!$B$29*'Parameter'!$B$18*0.7</f>
        <v/>
      </c>
    </row>
    <row r="34">
      <c r="A34" s="5" t="inlineStr">
        <is>
          <t>Prozessoptimierung p.a.</t>
        </is>
      </c>
      <c r="B34" s="6">
        <f>'Parameter'!$B$28*0.05</f>
        <v/>
      </c>
    </row>
    <row r="36">
      <c r="A36" s="12" t="inlineStr">
        <is>
          <t>Andre Claassen  ·  Strategiefreigabe (OKR + WiBe)  ·  info@andreclaassen.de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5" customWidth="1" min="1" max="1"/>
    <col width="4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50" customWidth="1" min="8" max="8"/>
  </cols>
  <sheetData>
    <row r="1">
      <c r="A1" s="1" t="inlineStr">
        <is>
          <t>Nutzwertanalyse (NWA) - Qualitative Bewertung</t>
        </is>
      </c>
    </row>
    <row r="4">
      <c r="A4" s="4" t="inlineStr">
        <is>
          <t>Nr.</t>
        </is>
      </c>
      <c r="B4" s="4" t="inlineStr">
        <is>
          <t>Bewertungskriterium</t>
        </is>
      </c>
      <c r="C4" s="4" t="inlineStr">
        <is>
          <t>Gewichtung</t>
        </is>
      </c>
      <c r="D4" s="4" t="inlineStr">
        <is>
          <t>Score Sz 0</t>
        </is>
      </c>
      <c r="E4" s="4" t="inlineStr">
        <is>
          <t>Gewichtet Sz 0</t>
        </is>
      </c>
      <c r="F4" s="4" t="inlineStr">
        <is>
          <t>Score Sz 1</t>
        </is>
      </c>
      <c r="G4" s="4" t="inlineStr">
        <is>
          <t>Gewichtet Sz 1</t>
        </is>
      </c>
      <c r="H4" s="4" t="inlineStr">
        <is>
          <t>Anmerkungen</t>
        </is>
      </c>
    </row>
    <row r="5">
      <c r="A5" s="5" t="inlineStr">
        <is>
          <t>Q1</t>
        </is>
      </c>
      <c r="B5" s="5" t="inlineStr">
        <is>
          <t>Buergerzufriedenheit / Servicequalitaet</t>
        </is>
      </c>
      <c r="C5" s="23" t="n">
        <v>0.2</v>
      </c>
      <c r="D5" s="17" t="n">
        <v>2</v>
      </c>
      <c r="E5" s="24">
        <f>C5*D5</f>
        <v/>
      </c>
      <c r="F5" s="17" t="n">
        <v>4</v>
      </c>
      <c r="G5" s="24">
        <f>C5*F5</f>
        <v/>
      </c>
      <c r="H5" s="11" t="inlineStr">
        <is>
          <t>Digital: schnellere Bearbeitung, 24/7 verfuegbar</t>
        </is>
      </c>
    </row>
    <row r="6">
      <c r="A6" s="5" t="inlineStr">
        <is>
          <t>Q2</t>
        </is>
      </c>
      <c r="B6" s="5" t="inlineStr">
        <is>
          <t>Prozessqualitaet / Fehlerreduktion</t>
        </is>
      </c>
      <c r="C6" s="23" t="n">
        <v>0.2</v>
      </c>
      <c r="D6" s="17" t="n">
        <v>2</v>
      </c>
      <c r="E6" s="24">
        <f>C6*D6</f>
        <v/>
      </c>
      <c r="F6" s="17" t="n">
        <v>5</v>
      </c>
      <c r="G6" s="24">
        <f>C6*F6</f>
        <v/>
      </c>
      <c r="H6" s="11" t="inlineStr">
        <is>
          <t>Digital: 6 Min statt 15 Min, medienbruchfrei</t>
        </is>
      </c>
    </row>
    <row r="7">
      <c r="A7" s="5" t="inlineStr">
        <is>
          <t>Q3</t>
        </is>
      </c>
      <c r="B7" s="5" t="inlineStr">
        <is>
          <t>Rechtssicherheit / Compliance</t>
        </is>
      </c>
      <c r="C7" s="23" t="n">
        <v>0.15</v>
      </c>
      <c r="D7" s="17" t="n">
        <v>2</v>
      </c>
      <c r="E7" s="24">
        <f>C7*D7</f>
        <v/>
      </c>
      <c r="F7" s="17" t="n">
        <v>4</v>
      </c>
      <c r="G7" s="24">
        <f>C7*F7</f>
        <v/>
      </c>
      <c r="H7" s="11" t="inlineStr">
        <is>
          <t>Digital: revisionssichere Archivierung, Compliance</t>
        </is>
      </c>
    </row>
    <row r="8">
      <c r="A8" s="5" t="inlineStr">
        <is>
          <t>Q4</t>
        </is>
      </c>
      <c r="B8" s="5" t="inlineStr">
        <is>
          <t>Mitarbeiterzufriedenheit</t>
        </is>
      </c>
      <c r="C8" s="23" t="n">
        <v>0.15</v>
      </c>
      <c r="D8" s="17" t="n">
        <v>2</v>
      </c>
      <c r="E8" s="24">
        <f>C8*D8</f>
        <v/>
      </c>
      <c r="F8" s="17" t="n">
        <v>4</v>
      </c>
      <c r="G8" s="24">
        <f>C8*F8</f>
        <v/>
      </c>
      <c r="H8" s="11" t="inlineStr">
        <is>
          <t>Digital: weniger Routinearbeit, mehr Facharbeit</t>
        </is>
      </c>
    </row>
    <row r="9">
      <c r="A9" s="5" t="inlineStr">
        <is>
          <t>Q5</t>
        </is>
      </c>
      <c r="B9" s="5" t="inlineStr">
        <is>
          <t>Zukunftsfaehigkeit / Skalierbarkeit</t>
        </is>
      </c>
      <c r="C9" s="23" t="n">
        <v>0.15</v>
      </c>
      <c r="D9" s="17" t="n">
        <v>2</v>
      </c>
      <c r="E9" s="24">
        <f>C9*D9</f>
        <v/>
      </c>
      <c r="F9" s="17" t="n">
        <v>4</v>
      </c>
      <c r="G9" s="24">
        <f>C9*F9</f>
        <v/>
      </c>
      <c r="H9" s="11" t="inlineStr">
        <is>
          <t>Digital: skalierbar, zukunftsfaehig, integrierbar</t>
        </is>
      </c>
    </row>
    <row r="10">
      <c r="A10" s="5" t="inlineStr">
        <is>
          <t>Q6</t>
        </is>
      </c>
      <c r="B10" s="5" t="inlineStr">
        <is>
          <t>Datenschutz / IT-Sicherheit</t>
        </is>
      </c>
      <c r="C10" s="23" t="n">
        <v>0.15</v>
      </c>
      <c r="D10" s="17" t="n">
        <v>3</v>
      </c>
      <c r="E10" s="24">
        <f>C10*D10</f>
        <v/>
      </c>
      <c r="F10" s="17" t="n">
        <v>3</v>
      </c>
      <c r="G10" s="24">
        <f>C10*F10</f>
        <v/>
      </c>
      <c r="H10" s="11" t="inlineStr">
        <is>
          <t>Beide: Datenschutzanforderungen muessen erfuellt werden</t>
        </is>
      </c>
    </row>
    <row r="11">
      <c r="B11" s="14" t="inlineStr">
        <is>
          <t>GESAMTSCORE (max 5.00)</t>
        </is>
      </c>
      <c r="E11" s="25">
        <f>SUM(E5:E10)</f>
        <v/>
      </c>
      <c r="G11" s="25">
        <f>SUM(G5:G10)</f>
        <v/>
      </c>
    </row>
    <row r="13">
      <c r="A13" s="12" t="inlineStr">
        <is>
          <t>Andre Claassen  ·  Strategiefreigabe (OKR + WiBe)  ·  info@andreclaassen.de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6" customWidth="1" min="8" max="8"/>
  </cols>
  <sheetData>
    <row r="1">
      <c r="A1" s="1" t="inlineStr">
        <is>
          <t>WiBe Light - Vergleich &amp; Visualisierung</t>
        </is>
      </c>
    </row>
    <row r="2">
      <c r="A2" s="2" t="inlineStr">
        <is>
          <t>Kreis Digitalingen (30.000 EW)  ·  Antragsdigitalisierung</t>
        </is>
      </c>
    </row>
    <row r="4">
      <c r="A4" s="3" t="inlineStr">
        <is>
          <t>KOSTENVERGLEICH</t>
        </is>
      </c>
    </row>
    <row r="5">
      <c r="A5" s="4" t="inlineStr">
        <is>
          <t>Kategorie</t>
        </is>
      </c>
      <c r="B5" s="4" t="inlineStr">
        <is>
          <t>Szenario</t>
        </is>
      </c>
      <c r="C5" s="4" t="inlineStr">
        <is>
          <t>2026</t>
        </is>
      </c>
      <c r="D5" s="4" t="inlineStr">
        <is>
          <t>2027</t>
        </is>
      </c>
      <c r="E5" s="4" t="inlineStr">
        <is>
          <t>2028</t>
        </is>
      </c>
      <c r="F5" s="4" t="inlineStr">
        <is>
          <t>2029</t>
        </is>
      </c>
      <c r="G5" s="4" t="inlineStr">
        <is>
          <t>2030</t>
        </is>
      </c>
      <c r="H5" s="4" t="inlineStr">
        <is>
          <t>SUMME</t>
        </is>
      </c>
    </row>
    <row r="6">
      <c r="A6" s="5" t="inlineStr">
        <is>
          <t>Gesamtkosten</t>
        </is>
      </c>
      <c r="B6" s="5" t="inlineStr">
        <is>
          <t>Status Quo</t>
        </is>
      </c>
      <c r="C6" s="6">
        <f>'Szenario 0 - Status Quo'!$D$18</f>
        <v/>
      </c>
      <c r="D6" s="6">
        <f>'Szenario 0 - Status Quo'!$E$18</f>
        <v/>
      </c>
      <c r="E6" s="6">
        <f>'Szenario 0 - Status Quo'!$F$18</f>
        <v/>
      </c>
      <c r="F6" s="6">
        <f>'Szenario 0 - Status Quo'!$G$18</f>
        <v/>
      </c>
      <c r="G6" s="6">
        <f>'Szenario 0 - Status Quo'!$H$18</f>
        <v/>
      </c>
      <c r="H6" s="13">
        <f>SUM(C6:G6)</f>
        <v/>
      </c>
    </row>
    <row r="7">
      <c r="A7" s="5" t="inlineStr">
        <is>
          <t>Gesamtkosten</t>
        </is>
      </c>
      <c r="B7" s="5" t="inlineStr">
        <is>
          <t>Alternative</t>
        </is>
      </c>
      <c r="C7" s="6">
        <f>'Szenario 1 - Alternative'!$D$18</f>
        <v/>
      </c>
      <c r="D7" s="6">
        <f>'Szenario 1 - Alternative'!$E$18</f>
        <v/>
      </c>
      <c r="E7" s="6">
        <f>'Szenario 1 - Alternative'!$F$18</f>
        <v/>
      </c>
      <c r="F7" s="6">
        <f>'Szenario 1 - Alternative'!$G$18</f>
        <v/>
      </c>
      <c r="G7" s="6">
        <f>'Szenario 1 - Alternative'!$H$18</f>
        <v/>
      </c>
      <c r="H7" s="13">
        <f>SUM(C7:G7)</f>
        <v/>
      </c>
    </row>
    <row r="8">
      <c r="A8" s="5" t="inlineStr">
        <is>
          <t>Einsparungen</t>
        </is>
      </c>
      <c r="B8" s="5" t="inlineStr">
        <is>
          <t>Status Quo</t>
        </is>
      </c>
      <c r="C8" s="6">
        <f>'Szenario 0 - Status Quo'!$D$24</f>
        <v/>
      </c>
      <c r="D8" s="6">
        <f>'Szenario 0 - Status Quo'!$E$24</f>
        <v/>
      </c>
      <c r="E8" s="6">
        <f>'Szenario 0 - Status Quo'!$F$24</f>
        <v/>
      </c>
      <c r="F8" s="6">
        <f>'Szenario 0 - Status Quo'!$G$24</f>
        <v/>
      </c>
      <c r="G8" s="6">
        <f>'Szenario 0 - Status Quo'!$H$24</f>
        <v/>
      </c>
      <c r="H8" s="13">
        <f>SUM(C8:G8)</f>
        <v/>
      </c>
    </row>
    <row r="9">
      <c r="A9" s="5" t="inlineStr">
        <is>
          <t>Einsparungen</t>
        </is>
      </c>
      <c r="B9" s="5" t="inlineStr">
        <is>
          <t>Alternative</t>
        </is>
      </c>
      <c r="C9" s="6">
        <f>'Szenario 1 - Alternative'!$D$24</f>
        <v/>
      </c>
      <c r="D9" s="6">
        <f>'Szenario 1 - Alternative'!$E$24</f>
        <v/>
      </c>
      <c r="E9" s="6">
        <f>'Szenario 1 - Alternative'!$F$24</f>
        <v/>
      </c>
      <c r="F9" s="6">
        <f>'Szenario 1 - Alternative'!$G$24</f>
        <v/>
      </c>
      <c r="G9" s="6">
        <f>'Szenario 1 - Alternative'!$H$24</f>
        <v/>
      </c>
      <c r="H9" s="13">
        <f>SUM(C9:G9)</f>
        <v/>
      </c>
    </row>
    <row r="10">
      <c r="A10" s="26" t="inlineStr">
        <is>
          <t>Netto-Ergebnis</t>
        </is>
      </c>
      <c r="B10" s="26" t="inlineStr">
        <is>
          <t>Status Quo</t>
        </is>
      </c>
      <c r="C10" s="27">
        <f>'Szenario 0 - Status Quo'!$D$26</f>
        <v/>
      </c>
      <c r="D10" s="27">
        <f>'Szenario 0 - Status Quo'!$E$26</f>
        <v/>
      </c>
      <c r="E10" s="27">
        <f>'Szenario 0 - Status Quo'!$F$26</f>
        <v/>
      </c>
      <c r="F10" s="27">
        <f>'Szenario 0 - Status Quo'!$G$26</f>
        <v/>
      </c>
      <c r="G10" s="27">
        <f>'Szenario 0 - Status Quo'!$H$26</f>
        <v/>
      </c>
      <c r="H10" s="8">
        <f>SUM(C10:G10)</f>
        <v/>
      </c>
    </row>
    <row r="11">
      <c r="A11" s="26" t="inlineStr">
        <is>
          <t>Netto-Ergebnis</t>
        </is>
      </c>
      <c r="B11" s="26" t="inlineStr">
        <is>
          <t>Alternative</t>
        </is>
      </c>
      <c r="C11" s="27">
        <f>'Szenario 1 - Alternative'!$D$26</f>
        <v/>
      </c>
      <c r="D11" s="27">
        <f>'Szenario 1 - Alternative'!$E$26</f>
        <v/>
      </c>
      <c r="E11" s="27">
        <f>'Szenario 1 - Alternative'!$F$26</f>
        <v/>
      </c>
      <c r="F11" s="27">
        <f>'Szenario 1 - Alternative'!$G$26</f>
        <v/>
      </c>
      <c r="G11" s="27">
        <f>'Szenario 1 - Alternative'!$H$26</f>
        <v/>
      </c>
      <c r="H11" s="8">
        <f>SUM(C11:G11)</f>
        <v/>
      </c>
    </row>
    <row r="13">
      <c r="A13" s="3" t="inlineStr">
        <is>
          <t>DELTA NETTO (Sz1 - Sz0)</t>
        </is>
      </c>
    </row>
    <row r="14">
      <c r="A14" s="4" t="inlineStr"/>
      <c r="B14" s="4" t="inlineStr">
        <is>
          <t>2026</t>
        </is>
      </c>
      <c r="C14" s="4" t="inlineStr">
        <is>
          <t>2027</t>
        </is>
      </c>
      <c r="D14" s="4" t="inlineStr">
        <is>
          <t>2028</t>
        </is>
      </c>
      <c r="E14" s="4" t="inlineStr">
        <is>
          <t>2029</t>
        </is>
      </c>
      <c r="F14" s="4" t="inlineStr">
        <is>
          <t>2030</t>
        </is>
      </c>
      <c r="G14" s="4" t="inlineStr">
        <is>
          <t>SUMME</t>
        </is>
      </c>
    </row>
    <row r="15">
      <c r="A15" s="9" t="inlineStr">
        <is>
          <t>Delta pro Jahr</t>
        </is>
      </c>
      <c r="B15" s="8">
        <f>C11-C10</f>
        <v/>
      </c>
      <c r="C15" s="8">
        <f>D11-D10</f>
        <v/>
      </c>
      <c r="D15" s="8">
        <f>E11-E10</f>
        <v/>
      </c>
      <c r="E15" s="8">
        <f>F11-F10</f>
        <v/>
      </c>
      <c r="F15" s="8">
        <f>G11-G10</f>
        <v/>
      </c>
      <c r="G15" s="16">
        <f>SUM(B15:F15)</f>
        <v/>
      </c>
    </row>
    <row r="16">
      <c r="A16" s="9" t="inlineStr">
        <is>
          <t>Kumuliert</t>
        </is>
      </c>
      <c r="B16" s="28">
        <f>SUM($C$10:C10)-SUM($C$11:C11)</f>
        <v/>
      </c>
      <c r="C16" s="28">
        <f>SUM($C$10:D10)-SUM($C$11:D11)</f>
        <v/>
      </c>
      <c r="D16" s="28">
        <f>SUM($C$10:E10)-SUM($C$11:E11)</f>
        <v/>
      </c>
      <c r="E16" s="28">
        <f>SUM($C$10:F10)-SUM($C$11:F11)</f>
        <v/>
      </c>
      <c r="F16" s="28">
        <f>SUM($C$10:G10)-SUM($C$11:G11)</f>
        <v/>
      </c>
    </row>
    <row r="18">
      <c r="A18" s="3" t="inlineStr">
        <is>
          <t>AMORTISATION</t>
        </is>
      </c>
    </row>
    <row r="19">
      <c r="A19" s="5" t="inlineStr">
        <is>
          <t>Amortisationsdauer</t>
        </is>
      </c>
      <c r="B19" s="9" t="inlineStr">
        <is>
          <t>1.0 Jahre</t>
        </is>
      </c>
    </row>
    <row r="20">
      <c r="A20" s="5" t="inlineStr">
        <is>
          <t>Wirtschaftlichkeit</t>
        </is>
      </c>
      <c r="B20" s="29">
        <f>IF(G15&lt;0,"Wirtschaftlich vorteilhaft","Nicht wirtschaftlich vorteilhaft")</f>
        <v/>
      </c>
    </row>
    <row r="23">
      <c r="A23" s="3" t="inlineStr">
        <is>
          <t>DIAGRAMMDATEN - Netto-Ergebnis pro Jahr</t>
        </is>
      </c>
    </row>
    <row r="24">
      <c r="A24" s="4" t="inlineStr">
        <is>
          <t>Jahr</t>
        </is>
      </c>
      <c r="B24" s="4" t="n">
        <v>2026</v>
      </c>
      <c r="C24" s="4" t="n">
        <v>2027</v>
      </c>
      <c r="D24" s="4" t="n">
        <v>2028</v>
      </c>
      <c r="E24" s="4" t="n">
        <v>2029</v>
      </c>
      <c r="F24" s="4" t="n">
        <v>2030</v>
      </c>
    </row>
    <row r="25">
      <c r="A25" s="5" t="inlineStr">
        <is>
          <t>Status Quo</t>
        </is>
      </c>
      <c r="B25" s="6">
        <f>'Szenario 0 - Status Quo'!$D$26</f>
        <v/>
      </c>
      <c r="C25" s="6">
        <f>'Szenario 0 - Status Quo'!$E$26</f>
        <v/>
      </c>
      <c r="D25" s="6">
        <f>'Szenario 0 - Status Quo'!$F$26</f>
        <v/>
      </c>
      <c r="E25" s="6">
        <f>'Szenario 0 - Status Quo'!$G$26</f>
        <v/>
      </c>
      <c r="F25" s="6">
        <f>'Szenario 0 - Status Quo'!$H$26</f>
        <v/>
      </c>
    </row>
    <row r="26">
      <c r="A26" s="5" t="inlineStr">
        <is>
          <t>Alternative</t>
        </is>
      </c>
      <c r="B26" s="6">
        <f>'Szenario 1 - Alternative'!$D$26</f>
        <v/>
      </c>
      <c r="C26" s="6">
        <f>'Szenario 1 - Alternative'!$E$26</f>
        <v/>
      </c>
      <c r="D26" s="6">
        <f>'Szenario 1 - Alternative'!$F$26</f>
        <v/>
      </c>
      <c r="E26" s="6">
        <f>'Szenario 1 - Alternative'!$G$26</f>
        <v/>
      </c>
      <c r="F26" s="6">
        <f>'Szenario 1 - Alternative'!$H$26</f>
        <v/>
      </c>
    </row>
    <row r="46">
      <c r="A46" s="12" t="inlineStr">
        <is>
          <t>Andre Claassen  ·  Strategiefreigabe (OKR + WiBe)  ·  info@andreclaassen.de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WiBe Light - Kurzanleitung</t>
        </is>
      </c>
    </row>
    <row r="3">
      <c r="A3" s="11" t="inlineStr">
        <is>
          <t>1. Annahmen steuern: Im Sheet 'Parameter' die gelb hinterlegten Treiber anpassen - die gesamte Mappe rechnet automatisch neu.</t>
        </is>
      </c>
    </row>
    <row r="4">
      <c r="A4" s="11" t="inlineStr">
        <is>
          <t>2. Status Quo analysieren: Im Sheet 'Szenario 0' die abgeleiteten Kosten nachvollziehen (Formeln referenzieren das Parameter-Sheet).</t>
        </is>
      </c>
    </row>
    <row r="5">
      <c r="A5" s="11" t="inlineStr">
        <is>
          <t>3. Alternative bewerten: Im Sheet 'Szenario 1' Investition, laufende Kosten und Einsparungen pruefen.</t>
        </is>
      </c>
    </row>
    <row r="6">
      <c r="A6" s="11" t="inlineStr">
        <is>
          <t>4. NWA betrachten: Im Sheet 'Nutzwertanalyse' Gewichtung und Scores der 6 Kriterien anpassen.</t>
        </is>
      </c>
    </row>
    <row r="7">
      <c r="A7" s="11" t="inlineStr">
        <is>
          <t>5. Vergleich &amp; Dashboard: Delta, Amortisation, Diagramm und Gesamtempfehlung ablesen.</t>
        </is>
      </c>
    </row>
    <row r="10">
      <c r="A10" s="12" t="inlineStr">
        <is>
          <t>Andre Claassen  ·  Strategiefreigabe (OKR + WiBe)  ·  info@andreclaassen.de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2026-06-15T13:06:20Z</dcterms:created>
  <dcterms:modified xmlns:dcterms="http://purl.org/dc/terms/" xmlns:xsi="http://www.w3.org/2001/XMLSchema-instance" xsi:type="dcterms:W3CDTF">2026-06-15T13:06:20Z</dcterms:modified>
</cp:coreProperties>
</file>